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13545" activeTab="1"/>
  </bookViews>
  <sheets>
    <sheet name="Calculator" sheetId="1" r:id="rId1"/>
    <sheet name="Samples" sheetId="2" r:id="rId2"/>
  </sheets>
  <definedNames/>
  <calcPr fullCalcOnLoad="1"/>
</workbook>
</file>

<file path=xl/sharedStrings.xml><?xml version="1.0" encoding="utf-8"?>
<sst xmlns="http://schemas.openxmlformats.org/spreadsheetml/2006/main" count="140" uniqueCount="66">
  <si>
    <t>Bergey</t>
  </si>
  <si>
    <t>Model</t>
  </si>
  <si>
    <t>XL10</t>
  </si>
  <si>
    <t>Turbine System COST</t>
  </si>
  <si>
    <t>hr/yr</t>
  </si>
  <si>
    <t>Federal incentive</t>
  </si>
  <si>
    <t>KPUD use</t>
  </si>
  <si>
    <t>KPUD rate</t>
  </si>
  <si>
    <t>KPUD incentive</t>
  </si>
  <si>
    <t>total KPUD incentive</t>
  </si>
  <si>
    <t>Total BENEFIT</t>
  </si>
  <si>
    <t>Cost per kw</t>
  </si>
  <si>
    <t>1. Assumed capacity is 25%; appropriate value should be used for installation location and tower height being considered</t>
  </si>
  <si>
    <t>2. Federal tax credit expires 12/31/2016</t>
  </si>
  <si>
    <t>3. Washington state incentive ends 6/30/2020</t>
  </si>
  <si>
    <t>4. Assumed date for wind generation to grid is 1/1/2011; appropriate value should be used if different date is used.</t>
  </si>
  <si>
    <t>Instructions</t>
  </si>
  <si>
    <t xml:space="preserve">1. Input Manufacturer, Model, System COST, Annual electrical consumption, initial grid supply date, turbine kw rating, </t>
  </si>
  <si>
    <t>2. Calculator will determine the remainder of the information noted.</t>
  </si>
  <si>
    <t>Sunforce</t>
  </si>
  <si>
    <t>Federal incentive rate</t>
  </si>
  <si>
    <t>Years state incentive</t>
  </si>
  <si>
    <t>Additional Notes</t>
  </si>
  <si>
    <t>Turbine Manufacturer</t>
  </si>
  <si>
    <t>Solar Heating System Manufacturer</t>
  </si>
  <si>
    <t>Solar Heating System Cost</t>
  </si>
  <si>
    <t>turbine kw</t>
  </si>
  <si>
    <t>turbine capacity factor</t>
  </si>
  <si>
    <t>kwh turbine generated</t>
  </si>
  <si>
    <t>kwh solar generated</t>
  </si>
  <si>
    <t>WA turbine incentive rate</t>
  </si>
  <si>
    <t>WA annual turbine incentive</t>
  </si>
  <si>
    <t>Total WA turbine incentive</t>
  </si>
  <si>
    <t>WA solar incentive rate</t>
  </si>
  <si>
    <t>WA annual solar incentive</t>
  </si>
  <si>
    <t>initial grid supply date</t>
  </si>
  <si>
    <t>WA incentive termination date</t>
  </si>
  <si>
    <t>solar kw (PV + Water heating)</t>
  </si>
  <si>
    <t>Total WA solar incentive</t>
  </si>
  <si>
    <t xml:space="preserve">Total WA wind &amp; solar incentive </t>
  </si>
  <si>
    <t>A. Manufacturer Data</t>
  </si>
  <si>
    <t>B. Site Data</t>
  </si>
  <si>
    <t>C. Incentive Data</t>
  </si>
  <si>
    <t>D. Utility Data</t>
  </si>
  <si>
    <t>F. Cost per kw</t>
  </si>
  <si>
    <t>5. Assumes WA wind &amp; solar incentive does not exceed $5000.</t>
  </si>
  <si>
    <t>E. Total Cost-Benefit Comparison</t>
  </si>
  <si>
    <t>Total COST</t>
  </si>
  <si>
    <t>Solar PV System Cost</t>
  </si>
  <si>
    <t>Solar PV Panel Manufacturer</t>
  </si>
  <si>
    <t>average annual kwh consumption</t>
  </si>
  <si>
    <t>Homemade</t>
  </si>
  <si>
    <t>BIS design</t>
  </si>
  <si>
    <r>
      <t>solar capacity factor (</t>
    </r>
    <r>
      <rPr>
        <sz val="8"/>
        <rFont val="Arial"/>
        <family val="2"/>
      </rPr>
      <t>4781kwh per 4kw</t>
    </r>
    <r>
      <rPr>
        <sz val="10"/>
        <rFont val="Arial"/>
        <family val="0"/>
      </rPr>
      <t>)</t>
    </r>
  </si>
  <si>
    <t>3. To adapt this calculator to other utilities or states, you need to change items C3-C11, D2, as appropriate.</t>
  </si>
  <si>
    <t xml:space="preserve">    and capacity factor for the wind turbine, location, wind conditions, tower height. Put correct values in White Blocks</t>
  </si>
  <si>
    <t>PGE</t>
  </si>
  <si>
    <t>example</t>
  </si>
  <si>
    <t>Solar Sky</t>
  </si>
  <si>
    <t>5 KW package</t>
  </si>
  <si>
    <t>1.2 kw Hybrid</t>
  </si>
  <si>
    <t>10 KW package</t>
  </si>
  <si>
    <t>solar capacity factor (4781kwh per 4kw)</t>
  </si>
  <si>
    <t>HomeDepot</t>
  </si>
  <si>
    <t>Sunforce (3x1.3Kw)</t>
  </si>
  <si>
    <t>XL1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</si>
</sst>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&quot;$&quot;* #,##0.0000_);_(&quot;$&quot;* \(#,##0.0000\);_(&quot;$&quot;* &quot;-&quot;????_);_(@_)"/>
    <numFmt numFmtId="166" formatCode="0.0"/>
    <numFmt numFmtId="167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u val="single"/>
      <sz val="8"/>
      <name val="Arial"/>
      <family val="2"/>
    </font>
    <font>
      <b/>
      <u val="single"/>
      <sz val="8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44" fontId="4" fillId="6" borderId="0" xfId="17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3" fillId="6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44" fontId="1" fillId="4" borderId="0" xfId="17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9" fontId="1" fillId="3" borderId="0" xfId="19" applyFont="1" applyFill="1" applyAlignment="1">
      <alignment horizontal="right"/>
    </xf>
    <xf numFmtId="44" fontId="1" fillId="3" borderId="0" xfId="17" applyFont="1" applyFill="1" applyAlignment="1">
      <alignment horizontal="right"/>
    </xf>
    <xf numFmtId="44" fontId="1" fillId="2" borderId="0" xfId="17" applyFont="1" applyFill="1" applyAlignment="1">
      <alignment horizontal="right"/>
    </xf>
    <xf numFmtId="14" fontId="1" fillId="2" borderId="0" xfId="17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44" fontId="4" fillId="6" borderId="0" xfId="17" applyFont="1" applyFill="1" applyAlignment="1">
      <alignment horizontal="right"/>
    </xf>
    <xf numFmtId="44" fontId="4" fillId="7" borderId="0" xfId="17" applyFont="1" applyFill="1" applyAlignment="1">
      <alignment horizontal="right"/>
    </xf>
    <xf numFmtId="0" fontId="1" fillId="7" borderId="0" xfId="0" applyFont="1" applyFill="1" applyAlignment="1">
      <alignment horizontal="right"/>
    </xf>
    <xf numFmtId="165" fontId="1" fillId="7" borderId="0" xfId="17" applyNumberFormat="1" applyFont="1" applyFill="1" applyAlignment="1">
      <alignment horizontal="right"/>
    </xf>
    <xf numFmtId="44" fontId="1" fillId="7" borderId="0" xfId="17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" fillId="9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8" borderId="0" xfId="0" applyFont="1" applyFill="1" applyAlignment="1">
      <alignment/>
    </xf>
    <xf numFmtId="44" fontId="4" fillId="8" borderId="0" xfId="17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5" fontId="1" fillId="3" borderId="0" xfId="17" applyNumberFormat="1" applyFont="1" applyFill="1" applyAlignment="1">
      <alignment horizontal="right"/>
    </xf>
    <xf numFmtId="5" fontId="1" fillId="2" borderId="0" xfId="17" applyNumberFormat="1" applyFont="1" applyFill="1" applyAlignment="1">
      <alignment horizontal="right"/>
    </xf>
    <xf numFmtId="5" fontId="1" fillId="7" borderId="0" xfId="17" applyNumberFormat="1" applyFont="1" applyFill="1" applyAlignment="1">
      <alignment horizontal="right"/>
    </xf>
    <xf numFmtId="5" fontId="1" fillId="8" borderId="0" xfId="17" applyNumberFormat="1" applyFont="1" applyFill="1" applyAlignment="1">
      <alignment horizontal="right"/>
    </xf>
    <xf numFmtId="5" fontId="1" fillId="9" borderId="0" xfId="0" applyNumberFormat="1" applyFont="1" applyFill="1" applyAlignment="1">
      <alignment horizontal="right"/>
    </xf>
    <xf numFmtId="0" fontId="1" fillId="10" borderId="1" xfId="0" applyFont="1" applyFill="1" applyBorder="1" applyAlignment="1">
      <alignment horizontal="right"/>
    </xf>
    <xf numFmtId="5" fontId="1" fillId="10" borderId="1" xfId="17" applyNumberFormat="1" applyFont="1" applyFill="1" applyBorder="1" applyAlignment="1">
      <alignment horizontal="right"/>
    </xf>
    <xf numFmtId="44" fontId="1" fillId="10" borderId="1" xfId="17" applyFont="1" applyFill="1" applyBorder="1" applyAlignment="1">
      <alignment horizontal="right"/>
    </xf>
    <xf numFmtId="49" fontId="1" fillId="10" borderId="1" xfId="17" applyNumberFormat="1" applyFont="1" applyFill="1" applyBorder="1" applyAlignment="1">
      <alignment horizontal="right"/>
    </xf>
    <xf numFmtId="14" fontId="1" fillId="10" borderId="1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6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5" fontId="1" fillId="4" borderId="0" xfId="17" applyNumberFormat="1" applyFont="1" applyFill="1" applyAlignment="1">
      <alignment horizontal="right"/>
    </xf>
    <xf numFmtId="44" fontId="1" fillId="4" borderId="0" xfId="17" applyFont="1" applyFill="1" applyAlignment="1">
      <alignment horizontal="right"/>
    </xf>
    <xf numFmtId="49" fontId="1" fillId="4" borderId="0" xfId="17" applyNumberFormat="1" applyFont="1" applyFill="1" applyAlignment="1">
      <alignment horizontal="right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14" fontId="1" fillId="5" borderId="0" xfId="0" applyNumberFormat="1" applyFont="1" applyFill="1" applyAlignment="1">
      <alignment/>
    </xf>
    <xf numFmtId="14" fontId="1" fillId="5" borderId="0" xfId="0" applyNumberFormat="1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9" fontId="1" fillId="3" borderId="0" xfId="19" applyFont="1" applyFill="1" applyAlignment="1">
      <alignment horizontal="right"/>
    </xf>
    <xf numFmtId="5" fontId="1" fillId="3" borderId="0" xfId="17" applyNumberFormat="1" applyFont="1" applyFill="1" applyAlignment="1">
      <alignment horizontal="right"/>
    </xf>
    <xf numFmtId="44" fontId="1" fillId="3" borderId="0" xfId="17" applyFont="1" applyFill="1" applyAlignment="1">
      <alignment horizontal="right"/>
    </xf>
    <xf numFmtId="0" fontId="1" fillId="2" borderId="0" xfId="0" applyFont="1" applyFill="1" applyAlignment="1">
      <alignment/>
    </xf>
    <xf numFmtId="44" fontId="1" fillId="2" borderId="0" xfId="17" applyFont="1" applyFill="1" applyAlignment="1">
      <alignment horizontal="right"/>
    </xf>
    <xf numFmtId="14" fontId="1" fillId="2" borderId="0" xfId="17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5" fontId="1" fillId="2" borderId="0" xfId="17" applyNumberFormat="1" applyFont="1" applyFill="1" applyAlignment="1">
      <alignment horizontal="right"/>
    </xf>
    <xf numFmtId="0" fontId="4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165" fontId="1" fillId="7" borderId="0" xfId="17" applyNumberFormat="1" applyFont="1" applyFill="1" applyAlignment="1">
      <alignment horizontal="right"/>
    </xf>
    <xf numFmtId="5" fontId="1" fillId="7" borderId="0" xfId="17" applyNumberFormat="1" applyFont="1" applyFill="1" applyAlignment="1">
      <alignment horizontal="right"/>
    </xf>
    <xf numFmtId="44" fontId="1" fillId="7" borderId="0" xfId="17" applyFont="1" applyFill="1" applyAlignment="1">
      <alignment horizontal="right"/>
    </xf>
    <xf numFmtId="0" fontId="4" fillId="8" borderId="0" xfId="0" applyFont="1" applyFill="1" applyAlignment="1">
      <alignment/>
    </xf>
    <xf numFmtId="0" fontId="1" fillId="8" borderId="0" xfId="0" applyFont="1" applyFill="1" applyAlignment="1">
      <alignment/>
    </xf>
    <xf numFmtId="5" fontId="1" fillId="8" borderId="0" xfId="17" applyNumberFormat="1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" fillId="9" borderId="0" xfId="0" applyFont="1" applyFill="1" applyAlignment="1">
      <alignment/>
    </xf>
    <xf numFmtId="0" fontId="1" fillId="9" borderId="0" xfId="0" applyFont="1" applyFill="1" applyAlignment="1">
      <alignment horizontal="right"/>
    </xf>
    <xf numFmtId="5" fontId="1" fillId="9" borderId="0" xfId="0" applyNumberFormat="1" applyFont="1" applyFill="1" applyAlignment="1">
      <alignment horizontal="right"/>
    </xf>
    <xf numFmtId="166" fontId="1" fillId="9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6" borderId="0" xfId="0" applyFont="1" applyFill="1" applyAlignment="1">
      <alignment/>
    </xf>
    <xf numFmtId="44" fontId="1" fillId="6" borderId="0" xfId="17" applyFont="1" applyFill="1" applyAlignment="1">
      <alignment/>
    </xf>
    <xf numFmtId="14" fontId="1" fillId="6" borderId="0" xfId="0" applyNumberFormat="1" applyFont="1" applyFill="1" applyAlignment="1">
      <alignment/>
    </xf>
    <xf numFmtId="9" fontId="1" fillId="6" borderId="0" xfId="19" applyFont="1" applyFill="1" applyAlignment="1">
      <alignment/>
    </xf>
    <xf numFmtId="165" fontId="1" fillId="6" borderId="0" xfId="17" applyNumberFormat="1" applyFont="1" applyFill="1" applyAlignment="1">
      <alignment/>
    </xf>
    <xf numFmtId="0" fontId="1" fillId="6" borderId="0" xfId="0" applyFont="1" applyFill="1" applyAlignment="1">
      <alignment horizontal="right"/>
    </xf>
    <xf numFmtId="5" fontId="1" fillId="6" borderId="0" xfId="17" applyNumberFormat="1" applyFont="1" applyFill="1" applyAlignment="1">
      <alignment horizontal="right"/>
    </xf>
    <xf numFmtId="44" fontId="1" fillId="6" borderId="0" xfId="17" applyFont="1" applyFill="1" applyAlignment="1">
      <alignment horizontal="right"/>
    </xf>
    <xf numFmtId="49" fontId="1" fillId="6" borderId="0" xfId="17" applyNumberFormat="1" applyFont="1" applyFill="1" applyAlignment="1">
      <alignment horizontal="right"/>
    </xf>
    <xf numFmtId="14" fontId="1" fillId="6" borderId="0" xfId="0" applyNumberFormat="1" applyFont="1" applyFill="1" applyAlignment="1">
      <alignment horizontal="right"/>
    </xf>
    <xf numFmtId="1" fontId="1" fillId="6" borderId="0" xfId="0" applyNumberFormat="1" applyFont="1" applyFill="1" applyAlignment="1">
      <alignment horizontal="right"/>
    </xf>
    <xf numFmtId="9" fontId="1" fillId="6" borderId="0" xfId="19" applyFont="1" applyFill="1" applyAlignment="1">
      <alignment horizontal="right"/>
    </xf>
    <xf numFmtId="14" fontId="1" fillId="6" borderId="0" xfId="17" applyNumberFormat="1" applyFont="1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165" fontId="1" fillId="6" borderId="0" xfId="17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9"/>
  <sheetViews>
    <sheetView workbookViewId="0" topLeftCell="A37">
      <selection activeCell="I57" sqref="I57"/>
    </sheetView>
  </sheetViews>
  <sheetFormatPr defaultColWidth="9.140625" defaultRowHeight="12.75"/>
  <cols>
    <col min="2" max="2" width="2.57421875" style="0" customWidth="1"/>
    <col min="3" max="3" width="2.7109375" style="1" bestFit="1" customWidth="1"/>
    <col min="4" max="4" width="36.140625" style="0" customWidth="1"/>
    <col min="5" max="5" width="15.7109375" style="0" customWidth="1"/>
    <col min="6" max="6" width="2.57421875" style="0" customWidth="1"/>
  </cols>
  <sheetData>
    <row r="2" spans="2:6" ht="12.75">
      <c r="B2" s="53"/>
      <c r="C2" s="56"/>
      <c r="D2" s="7" t="s">
        <v>40</v>
      </c>
      <c r="E2" s="17"/>
      <c r="F2" s="53"/>
    </row>
    <row r="3" spans="2:6" ht="12.75">
      <c r="B3" s="53"/>
      <c r="C3" s="1">
        <v>1</v>
      </c>
      <c r="D3" s="4" t="s">
        <v>23</v>
      </c>
      <c r="E3" s="48"/>
      <c r="F3" s="53"/>
    </row>
    <row r="4" spans="2:6" ht="12.75">
      <c r="B4" s="53"/>
      <c r="C4" s="1">
        <v>2</v>
      </c>
      <c r="D4" s="4" t="s">
        <v>1</v>
      </c>
      <c r="E4" s="48"/>
      <c r="F4" s="53"/>
    </row>
    <row r="5" spans="2:6" ht="12.75">
      <c r="B5" s="53"/>
      <c r="C5" s="1">
        <v>3</v>
      </c>
      <c r="D5" s="4" t="s">
        <v>3</v>
      </c>
      <c r="E5" s="49"/>
      <c r="F5" s="53"/>
    </row>
    <row r="6" spans="2:6" ht="12.75">
      <c r="B6" s="53"/>
      <c r="D6" s="4"/>
      <c r="E6" s="19"/>
      <c r="F6" s="53"/>
    </row>
    <row r="7" spans="2:6" ht="12.75">
      <c r="B7" s="53"/>
      <c r="C7" s="1">
        <v>4</v>
      </c>
      <c r="D7" s="4" t="s">
        <v>49</v>
      </c>
      <c r="E7" s="50"/>
      <c r="F7" s="53"/>
    </row>
    <row r="8" spans="2:6" ht="12.75">
      <c r="B8" s="53"/>
      <c r="C8" s="1">
        <v>5</v>
      </c>
      <c r="D8" s="4" t="s">
        <v>1</v>
      </c>
      <c r="E8" s="51"/>
      <c r="F8" s="53"/>
    </row>
    <row r="9" spans="2:6" ht="12.75">
      <c r="B9" s="53"/>
      <c r="C9" s="1">
        <v>6</v>
      </c>
      <c r="D9" s="4" t="s">
        <v>48</v>
      </c>
      <c r="E9" s="49"/>
      <c r="F9" s="53"/>
    </row>
    <row r="10" spans="2:6" ht="12.75">
      <c r="B10" s="53"/>
      <c r="D10" s="4"/>
      <c r="E10" s="19"/>
      <c r="F10" s="53"/>
    </row>
    <row r="11" spans="2:6" ht="12.75">
      <c r="B11" s="53"/>
      <c r="C11" s="1">
        <v>7</v>
      </c>
      <c r="D11" s="4" t="s">
        <v>24</v>
      </c>
      <c r="E11" s="50"/>
      <c r="F11" s="53"/>
    </row>
    <row r="12" spans="2:6" ht="12.75">
      <c r="B12" s="53"/>
      <c r="C12" s="1">
        <v>8</v>
      </c>
      <c r="D12" s="4" t="s">
        <v>1</v>
      </c>
      <c r="E12" s="50"/>
      <c r="F12" s="53"/>
    </row>
    <row r="13" spans="2:6" ht="12.75">
      <c r="B13" s="53"/>
      <c r="C13" s="1">
        <v>9</v>
      </c>
      <c r="D13" s="4" t="s">
        <v>25</v>
      </c>
      <c r="E13" s="49"/>
      <c r="F13" s="53"/>
    </row>
    <row r="14" spans="2:6" ht="12.75">
      <c r="B14" s="53"/>
      <c r="D14" s="4"/>
      <c r="E14" s="19"/>
      <c r="F14" s="53"/>
    </row>
    <row r="15" spans="2:6" ht="12.75">
      <c r="B15" s="53"/>
      <c r="C15" s="1">
        <v>10</v>
      </c>
      <c r="D15" s="4" t="s">
        <v>26</v>
      </c>
      <c r="E15" s="48">
        <v>1</v>
      </c>
      <c r="F15" s="53"/>
    </row>
    <row r="16" spans="2:6" ht="12.75">
      <c r="B16" s="53"/>
      <c r="C16" s="1">
        <v>11</v>
      </c>
      <c r="D16" s="4" t="s">
        <v>37</v>
      </c>
      <c r="E16" s="48">
        <v>1</v>
      </c>
      <c r="F16" s="53"/>
    </row>
    <row r="17" spans="2:6" ht="12.75">
      <c r="B17" s="53"/>
      <c r="D17" s="4"/>
      <c r="E17" s="18"/>
      <c r="F17" s="53"/>
    </row>
    <row r="18" spans="2:6" ht="12.75">
      <c r="B18" s="53"/>
      <c r="C18" s="56"/>
      <c r="D18" s="8" t="s">
        <v>41</v>
      </c>
      <c r="E18" s="20"/>
      <c r="F18" s="53"/>
    </row>
    <row r="19" spans="2:6" ht="12.75">
      <c r="B19" s="53"/>
      <c r="D19" s="10"/>
      <c r="E19" s="21"/>
      <c r="F19" s="53"/>
    </row>
    <row r="20" spans="2:6" ht="12.75">
      <c r="B20" s="53"/>
      <c r="C20" s="1">
        <v>1</v>
      </c>
      <c r="D20" s="5" t="s">
        <v>4</v>
      </c>
      <c r="E20" s="22">
        <v>8760</v>
      </c>
      <c r="F20" s="53"/>
    </row>
    <row r="21" spans="2:6" ht="12.75">
      <c r="B21" s="53"/>
      <c r="C21" s="1">
        <v>2</v>
      </c>
      <c r="D21" s="5" t="s">
        <v>27</v>
      </c>
      <c r="E21" s="22">
        <v>0.25</v>
      </c>
      <c r="F21" s="53"/>
    </row>
    <row r="22" spans="2:6" ht="12.75">
      <c r="B22" s="53"/>
      <c r="C22" s="1">
        <v>3</v>
      </c>
      <c r="D22" s="5" t="s">
        <v>53</v>
      </c>
      <c r="E22" s="48">
        <f>4781/4</f>
        <v>1195.25</v>
      </c>
      <c r="F22" s="53"/>
    </row>
    <row r="23" spans="2:6" ht="12.75">
      <c r="B23" s="53"/>
      <c r="D23" s="5"/>
      <c r="E23" s="22"/>
      <c r="F23" s="53"/>
    </row>
    <row r="24" spans="2:6" ht="12.75">
      <c r="B24" s="53"/>
      <c r="C24" s="1">
        <v>4</v>
      </c>
      <c r="D24" s="6" t="s">
        <v>35</v>
      </c>
      <c r="E24" s="52">
        <v>40544</v>
      </c>
      <c r="F24" s="53"/>
    </row>
    <row r="25" spans="2:6" ht="12.75">
      <c r="B25" s="53"/>
      <c r="D25" s="5"/>
      <c r="E25" s="22"/>
      <c r="F25" s="53"/>
    </row>
    <row r="26" spans="2:6" ht="12.75">
      <c r="B26" s="53"/>
      <c r="C26" s="1">
        <v>5</v>
      </c>
      <c r="D26" s="5" t="s">
        <v>28</v>
      </c>
      <c r="E26" s="22">
        <f>E15*E20*E21</f>
        <v>2190</v>
      </c>
      <c r="F26" s="53"/>
    </row>
    <row r="27" spans="2:6" ht="12.75">
      <c r="B27" s="53"/>
      <c r="C27" s="1">
        <v>6</v>
      </c>
      <c r="D27" s="5" t="s">
        <v>29</v>
      </c>
      <c r="E27" s="39">
        <f>E16*E22</f>
        <v>1195.25</v>
      </c>
      <c r="F27" s="53"/>
    </row>
    <row r="28" spans="2:6" ht="12.75">
      <c r="B28" s="53"/>
      <c r="D28" s="5"/>
      <c r="E28" s="22"/>
      <c r="F28" s="53"/>
    </row>
    <row r="29" spans="2:6" ht="12.75">
      <c r="B29" s="53"/>
      <c r="C29" s="1">
        <v>7</v>
      </c>
      <c r="D29" s="5" t="s">
        <v>50</v>
      </c>
      <c r="E29" s="48">
        <v>4800</v>
      </c>
      <c r="F29" s="53"/>
    </row>
    <row r="30" spans="2:6" ht="12.75">
      <c r="B30" s="53"/>
      <c r="D30" s="5"/>
      <c r="E30" s="55"/>
      <c r="F30" s="53"/>
    </row>
    <row r="31" spans="2:6" ht="12.75">
      <c r="B31" s="53"/>
      <c r="C31" s="56"/>
      <c r="D31" s="8" t="s">
        <v>42</v>
      </c>
      <c r="E31" s="20"/>
      <c r="F31" s="53"/>
    </row>
    <row r="32" spans="2:6" ht="12.75">
      <c r="B32" s="53"/>
      <c r="D32" s="3"/>
      <c r="E32" s="23"/>
      <c r="F32" s="53"/>
    </row>
    <row r="33" spans="2:6" ht="12.75">
      <c r="B33" s="53"/>
      <c r="C33" s="1">
        <v>1</v>
      </c>
      <c r="D33" s="3" t="s">
        <v>20</v>
      </c>
      <c r="E33" s="24">
        <v>0.3</v>
      </c>
      <c r="F33" s="53"/>
    </row>
    <row r="34" spans="2:6" ht="12.75">
      <c r="B34" s="53"/>
      <c r="C34" s="1">
        <v>2</v>
      </c>
      <c r="D34" s="3" t="s">
        <v>5</v>
      </c>
      <c r="E34" s="43">
        <f>E33*(E5+E9+E13)</f>
        <v>0</v>
      </c>
      <c r="F34" s="53"/>
    </row>
    <row r="35" spans="2:6" ht="12.75">
      <c r="B35" s="53"/>
      <c r="D35" s="3"/>
      <c r="E35" s="25"/>
      <c r="F35" s="53"/>
    </row>
    <row r="36" spans="2:6" ht="12.75">
      <c r="B36" s="53"/>
      <c r="D36" s="2"/>
      <c r="E36" s="26"/>
      <c r="F36" s="53"/>
    </row>
    <row r="37" spans="2:6" ht="12.75">
      <c r="B37" s="53"/>
      <c r="C37" s="1">
        <v>3</v>
      </c>
      <c r="D37" s="2" t="s">
        <v>36</v>
      </c>
      <c r="E37" s="27">
        <v>44012</v>
      </c>
      <c r="F37" s="53"/>
    </row>
    <row r="38" spans="2:6" ht="12.75">
      <c r="B38" s="53"/>
      <c r="C38" s="1">
        <v>4</v>
      </c>
      <c r="D38" s="2" t="s">
        <v>21</v>
      </c>
      <c r="E38" s="28">
        <f>(E37-E24)/365</f>
        <v>9.501369863013698</v>
      </c>
      <c r="F38" s="53"/>
    </row>
    <row r="39" spans="2:6" ht="12.75">
      <c r="B39" s="53"/>
      <c r="D39" s="2"/>
      <c r="E39" s="27"/>
      <c r="F39" s="53"/>
    </row>
    <row r="40" spans="2:6" ht="12.75">
      <c r="B40" s="53"/>
      <c r="C40" s="1">
        <v>5</v>
      </c>
      <c r="D40" s="2" t="s">
        <v>30</v>
      </c>
      <c r="E40" s="26">
        <v>0.12</v>
      </c>
      <c r="F40" s="53"/>
    </row>
    <row r="41" spans="2:6" ht="12.75">
      <c r="B41" s="53"/>
      <c r="C41" s="1">
        <v>6</v>
      </c>
      <c r="D41" s="2" t="s">
        <v>31</v>
      </c>
      <c r="E41" s="44">
        <f>E40*E26</f>
        <v>262.8</v>
      </c>
      <c r="F41" s="53"/>
    </row>
    <row r="42" spans="2:6" ht="12.75">
      <c r="B42" s="53"/>
      <c r="C42" s="1">
        <v>7</v>
      </c>
      <c r="D42" s="2" t="s">
        <v>32</v>
      </c>
      <c r="E42" s="44">
        <f>E41*E38</f>
        <v>2496.96</v>
      </c>
      <c r="F42" s="53"/>
    </row>
    <row r="43" spans="2:6" ht="12.75">
      <c r="B43" s="53"/>
      <c r="D43" s="2"/>
      <c r="E43" s="26"/>
      <c r="F43" s="53"/>
    </row>
    <row r="44" spans="2:6" ht="12.75">
      <c r="B44" s="53"/>
      <c r="C44" s="1">
        <v>8</v>
      </c>
      <c r="D44" s="2" t="s">
        <v>33</v>
      </c>
      <c r="E44" s="26">
        <f>0.15*2.4*1.2</f>
        <v>0.432</v>
      </c>
      <c r="F44" s="53"/>
    </row>
    <row r="45" spans="2:6" ht="12.75">
      <c r="B45" s="53"/>
      <c r="C45" s="1">
        <v>9</v>
      </c>
      <c r="D45" s="2" t="s">
        <v>34</v>
      </c>
      <c r="E45" s="44">
        <f>E27*E44</f>
        <v>516.348</v>
      </c>
      <c r="F45" s="53"/>
    </row>
    <row r="46" spans="2:6" ht="12.75">
      <c r="B46" s="53"/>
      <c r="C46" s="1">
        <v>10</v>
      </c>
      <c r="D46" s="2" t="s">
        <v>38</v>
      </c>
      <c r="E46" s="44">
        <f>E38*E45</f>
        <v>4906.013326027397</v>
      </c>
      <c r="F46" s="53"/>
    </row>
    <row r="47" spans="2:6" ht="12.75">
      <c r="B47" s="53"/>
      <c r="D47" s="2"/>
      <c r="E47" s="26"/>
      <c r="F47" s="53"/>
    </row>
    <row r="48" spans="2:6" ht="12.75">
      <c r="B48" s="53"/>
      <c r="C48" s="1">
        <v>11</v>
      </c>
      <c r="D48" s="2" t="s">
        <v>39</v>
      </c>
      <c r="E48" s="44">
        <f>E42+E46</f>
        <v>7402.973326027397</v>
      </c>
      <c r="F48" s="53"/>
    </row>
    <row r="49" spans="2:6" ht="12.75">
      <c r="B49" s="53"/>
      <c r="D49" s="2"/>
      <c r="E49" s="26"/>
      <c r="F49" s="53"/>
    </row>
    <row r="50" spans="2:6" ht="12.75">
      <c r="B50" s="53"/>
      <c r="C50" s="56"/>
      <c r="D50" s="8" t="s">
        <v>43</v>
      </c>
      <c r="E50" s="29"/>
      <c r="F50" s="53"/>
    </row>
    <row r="51" spans="2:6" ht="12.75">
      <c r="B51" s="53"/>
      <c r="D51" s="13"/>
      <c r="E51" s="30"/>
      <c r="F51" s="53"/>
    </row>
    <row r="52" spans="2:6" ht="12.75">
      <c r="B52" s="53"/>
      <c r="C52" s="1">
        <v>1</v>
      </c>
      <c r="D52" s="14" t="s">
        <v>6</v>
      </c>
      <c r="E52" s="31">
        <f>E29</f>
        <v>4800</v>
      </c>
      <c r="F52" s="53"/>
    </row>
    <row r="53" spans="2:6" ht="12.75">
      <c r="B53" s="53"/>
      <c r="C53" s="1">
        <v>2</v>
      </c>
      <c r="D53" s="14" t="s">
        <v>7</v>
      </c>
      <c r="E53" s="32">
        <v>0.0665</v>
      </c>
      <c r="F53" s="53"/>
    </row>
    <row r="54" spans="2:6" ht="12.75">
      <c r="B54" s="53"/>
      <c r="C54" s="1">
        <v>3</v>
      </c>
      <c r="D54" s="14" t="s">
        <v>8</v>
      </c>
      <c r="E54" s="45">
        <f>E52*E53</f>
        <v>319.20000000000005</v>
      </c>
      <c r="F54" s="53"/>
    </row>
    <row r="55" spans="2:6" ht="12.75">
      <c r="B55" s="53"/>
      <c r="C55" s="1">
        <v>4</v>
      </c>
      <c r="D55" s="14" t="s">
        <v>9</v>
      </c>
      <c r="E55" s="45">
        <f>E38*E54</f>
        <v>3032.837260273973</v>
      </c>
      <c r="F55" s="53"/>
    </row>
    <row r="56" spans="2:6" ht="12.75">
      <c r="B56" s="53"/>
      <c r="D56" s="14"/>
      <c r="E56" s="33"/>
      <c r="F56" s="53"/>
    </row>
    <row r="57" spans="2:6" ht="12.75">
      <c r="B57" s="53"/>
      <c r="C57" s="56"/>
      <c r="D57" s="8" t="s">
        <v>46</v>
      </c>
      <c r="E57" s="29"/>
      <c r="F57" s="53"/>
    </row>
    <row r="58" spans="2:6" ht="12.75">
      <c r="B58" s="53"/>
      <c r="D58" s="37"/>
      <c r="E58" s="38"/>
      <c r="F58" s="53"/>
    </row>
    <row r="59" spans="2:6" ht="12.75">
      <c r="B59" s="53"/>
      <c r="C59" s="1">
        <v>1</v>
      </c>
      <c r="D59" s="15" t="s">
        <v>47</v>
      </c>
      <c r="E59" s="46">
        <f>E5+E9+E13</f>
        <v>0</v>
      </c>
      <c r="F59" s="53"/>
    </row>
    <row r="60" spans="2:6" ht="12.75">
      <c r="B60" s="53"/>
      <c r="C60" s="1">
        <v>2</v>
      </c>
      <c r="D60" s="15" t="s">
        <v>10</v>
      </c>
      <c r="E60" s="46">
        <f>E34+E48+E55</f>
        <v>10435.81058630137</v>
      </c>
      <c r="F60" s="53"/>
    </row>
    <row r="61" spans="2:6" ht="12.75">
      <c r="B61" s="53"/>
      <c r="D61" s="15"/>
      <c r="E61" s="34"/>
      <c r="F61" s="53"/>
    </row>
    <row r="62" spans="2:6" ht="12.75">
      <c r="B62" s="53"/>
      <c r="C62" s="56"/>
      <c r="D62" s="8" t="s">
        <v>44</v>
      </c>
      <c r="E62" s="20"/>
      <c r="F62" s="53"/>
    </row>
    <row r="63" spans="2:6" ht="12.75">
      <c r="B63" s="53"/>
      <c r="D63" s="16"/>
      <c r="E63" s="35"/>
      <c r="F63" s="53"/>
    </row>
    <row r="64" spans="2:6" ht="12.75">
      <c r="B64" s="53"/>
      <c r="C64" s="1">
        <v>1</v>
      </c>
      <c r="D64" s="16" t="s">
        <v>11</v>
      </c>
      <c r="E64" s="47">
        <f>(E5+E9+E13)/(E15+E16)</f>
        <v>0</v>
      </c>
      <c r="F64" s="53"/>
    </row>
    <row r="65" spans="2:6" ht="12.75">
      <c r="B65" s="53"/>
      <c r="D65" s="16"/>
      <c r="E65" s="35"/>
      <c r="F65" s="53"/>
    </row>
    <row r="66" spans="2:6" ht="12.75">
      <c r="B66" s="53"/>
      <c r="C66" s="56"/>
      <c r="D66" s="53"/>
      <c r="E66" s="54"/>
      <c r="F66" s="53"/>
    </row>
    <row r="67" spans="4:5" ht="12.75">
      <c r="D67" s="40" t="s">
        <v>22</v>
      </c>
      <c r="E67" s="36"/>
    </row>
    <row r="68" spans="4:5" ht="12.75">
      <c r="D68" s="41" t="s">
        <v>12</v>
      </c>
      <c r="E68" s="36"/>
    </row>
    <row r="69" spans="4:5" ht="12.75">
      <c r="D69" s="41" t="s">
        <v>13</v>
      </c>
      <c r="E69" s="36"/>
    </row>
    <row r="70" spans="4:5" ht="12.75">
      <c r="D70" s="41" t="s">
        <v>14</v>
      </c>
      <c r="E70" s="36"/>
    </row>
    <row r="71" spans="4:5" ht="12.75">
      <c r="D71" s="42" t="s">
        <v>15</v>
      </c>
      <c r="E71" s="36"/>
    </row>
    <row r="72" spans="4:5" ht="12.75">
      <c r="D72" s="41" t="s">
        <v>45</v>
      </c>
      <c r="E72" s="36"/>
    </row>
    <row r="73" ht="12.75">
      <c r="E73" s="36"/>
    </row>
    <row r="74" ht="12.75">
      <c r="D74" s="57" t="s">
        <v>16</v>
      </c>
    </row>
    <row r="75" ht="12.75">
      <c r="D75" s="58" t="s">
        <v>17</v>
      </c>
    </row>
    <row r="76" ht="12.75">
      <c r="D76" s="58" t="s">
        <v>55</v>
      </c>
    </row>
    <row r="77" ht="12.75">
      <c r="D77" s="58" t="s">
        <v>18</v>
      </c>
    </row>
    <row r="78" ht="12.75">
      <c r="D78" s="58" t="s">
        <v>54</v>
      </c>
    </row>
    <row r="79" ht="12.75">
      <c r="D79" s="5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E61" sqref="E1:E61"/>
    </sheetView>
  </sheetViews>
  <sheetFormatPr defaultColWidth="9.140625" defaultRowHeight="12.75"/>
  <cols>
    <col min="1" max="1" width="31.7109375" style="41" customWidth="1"/>
    <col min="2" max="2" width="9.8515625" style="95" bestFit="1" customWidth="1"/>
    <col min="3" max="3" width="1.7109375" style="41" customWidth="1"/>
    <col min="4" max="4" width="9.8515625" style="95" bestFit="1" customWidth="1"/>
    <col min="5" max="5" width="1.8515625" style="95" customWidth="1"/>
    <col min="6" max="7" width="9.8515625" style="95" bestFit="1" customWidth="1"/>
    <col min="8" max="8" width="11.28125" style="95" customWidth="1"/>
    <col min="9" max="13" width="9.8515625" style="95" bestFit="1" customWidth="1"/>
    <col min="14" max="16384" width="9.140625" style="41" customWidth="1"/>
  </cols>
  <sheetData>
    <row r="1" spans="1:13" s="9" customFormat="1" ht="11.25">
      <c r="A1" s="60" t="s">
        <v>40</v>
      </c>
      <c r="B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61" customFormat="1" ht="11.25">
      <c r="A2" s="61" t="s">
        <v>23</v>
      </c>
      <c r="B2" s="62" t="s">
        <v>0</v>
      </c>
      <c r="C2" s="96"/>
      <c r="D2" s="62" t="s">
        <v>56</v>
      </c>
      <c r="E2" s="101"/>
      <c r="F2" s="62" t="s">
        <v>0</v>
      </c>
      <c r="G2" s="62" t="s">
        <v>0</v>
      </c>
      <c r="H2" s="62"/>
      <c r="I2" s="62"/>
      <c r="J2" s="62"/>
      <c r="K2" s="62" t="s">
        <v>0</v>
      </c>
      <c r="L2" s="62"/>
      <c r="M2" s="62"/>
    </row>
    <row r="3" spans="1:13" s="61" customFormat="1" ht="11.25">
      <c r="A3" s="61" t="s">
        <v>1</v>
      </c>
      <c r="B3" s="62" t="s">
        <v>2</v>
      </c>
      <c r="C3" s="96"/>
      <c r="D3" s="62" t="s">
        <v>57</v>
      </c>
      <c r="E3" s="101"/>
      <c r="F3" s="62" t="s">
        <v>2</v>
      </c>
      <c r="G3" s="62" t="s">
        <v>60</v>
      </c>
      <c r="H3" s="62"/>
      <c r="I3" s="62"/>
      <c r="J3" s="62"/>
      <c r="K3" s="62" t="s">
        <v>65</v>
      </c>
      <c r="L3" s="62"/>
      <c r="M3" s="62"/>
    </row>
    <row r="4" spans="1:13" s="61" customFormat="1" ht="11.25">
      <c r="A4" s="61" t="s">
        <v>3</v>
      </c>
      <c r="B4" s="63">
        <v>59000</v>
      </c>
      <c r="C4" s="97"/>
      <c r="D4" s="63">
        <v>40000</v>
      </c>
      <c r="E4" s="102"/>
      <c r="F4" s="63">
        <v>59000</v>
      </c>
      <c r="G4" s="63">
        <v>13000</v>
      </c>
      <c r="H4" s="63"/>
      <c r="I4" s="63"/>
      <c r="J4" s="63"/>
      <c r="K4" s="63">
        <v>10000</v>
      </c>
      <c r="L4" s="63"/>
      <c r="M4" s="63"/>
    </row>
    <row r="5" spans="2:13" s="61" customFormat="1" ht="11.25">
      <c r="B5" s="64"/>
      <c r="C5" s="97"/>
      <c r="D5" s="64"/>
      <c r="E5" s="103"/>
      <c r="F5" s="64"/>
      <c r="G5" s="64"/>
      <c r="H5" s="64"/>
      <c r="I5" s="64"/>
      <c r="J5" s="64"/>
      <c r="K5" s="64"/>
      <c r="L5" s="64"/>
      <c r="M5" s="64"/>
    </row>
    <row r="6" spans="1:13" s="61" customFormat="1" ht="11.25">
      <c r="A6" s="61" t="s">
        <v>49</v>
      </c>
      <c r="B6" s="64" t="s">
        <v>19</v>
      </c>
      <c r="C6" s="97"/>
      <c r="D6" s="64" t="s">
        <v>56</v>
      </c>
      <c r="E6" s="103"/>
      <c r="F6" s="64"/>
      <c r="G6" s="64" t="s">
        <v>0</v>
      </c>
      <c r="H6" s="64" t="s">
        <v>58</v>
      </c>
      <c r="I6" s="64" t="s">
        <v>58</v>
      </c>
      <c r="J6" s="64" t="s">
        <v>63</v>
      </c>
      <c r="K6" s="64" t="s">
        <v>63</v>
      </c>
      <c r="L6" s="64"/>
      <c r="M6" s="64"/>
    </row>
    <row r="7" spans="1:13" s="61" customFormat="1" ht="11.25">
      <c r="A7" s="61" t="s">
        <v>1</v>
      </c>
      <c r="B7" s="65">
        <v>39107</v>
      </c>
      <c r="C7" s="97"/>
      <c r="D7" s="65" t="s">
        <v>57</v>
      </c>
      <c r="E7" s="104"/>
      <c r="F7" s="62"/>
      <c r="G7" s="62" t="s">
        <v>60</v>
      </c>
      <c r="H7" s="65" t="s">
        <v>59</v>
      </c>
      <c r="I7" s="65" t="s">
        <v>61</v>
      </c>
      <c r="J7" s="65" t="s">
        <v>64</v>
      </c>
      <c r="K7" s="65" t="s">
        <v>64</v>
      </c>
      <c r="L7" s="65"/>
      <c r="M7" s="65"/>
    </row>
    <row r="8" spans="1:13" s="61" customFormat="1" ht="11.25">
      <c r="A8" s="61" t="s">
        <v>48</v>
      </c>
      <c r="B8" s="63">
        <v>8550</v>
      </c>
      <c r="C8" s="97"/>
      <c r="D8" s="63">
        <v>14000</v>
      </c>
      <c r="E8" s="102"/>
      <c r="F8" s="63"/>
      <c r="G8" s="63"/>
      <c r="H8" s="63">
        <v>20000</v>
      </c>
      <c r="I8" s="63">
        <v>40000</v>
      </c>
      <c r="J8" s="63">
        <v>30000</v>
      </c>
      <c r="K8" s="63">
        <v>30000</v>
      </c>
      <c r="L8" s="63"/>
      <c r="M8" s="63"/>
    </row>
    <row r="9" spans="2:13" s="61" customFormat="1" ht="11.25">
      <c r="B9" s="64"/>
      <c r="C9" s="97"/>
      <c r="D9" s="64"/>
      <c r="E9" s="103"/>
      <c r="F9" s="64"/>
      <c r="G9" s="64"/>
      <c r="H9" s="64"/>
      <c r="I9" s="64"/>
      <c r="J9" s="64"/>
      <c r="K9" s="64"/>
      <c r="L9" s="64"/>
      <c r="M9" s="64"/>
    </row>
    <row r="10" spans="1:13" s="61" customFormat="1" ht="11.25">
      <c r="A10" s="61" t="s">
        <v>24</v>
      </c>
      <c r="B10" s="64" t="s">
        <v>51</v>
      </c>
      <c r="C10" s="97"/>
      <c r="D10" s="64" t="s">
        <v>51</v>
      </c>
      <c r="E10" s="103"/>
      <c r="F10" s="64" t="s">
        <v>51</v>
      </c>
      <c r="G10" s="64" t="s">
        <v>51</v>
      </c>
      <c r="H10" s="64" t="s">
        <v>51</v>
      </c>
      <c r="I10" s="64" t="s">
        <v>51</v>
      </c>
      <c r="J10" s="64" t="s">
        <v>51</v>
      </c>
      <c r="K10" s="64" t="s">
        <v>51</v>
      </c>
      <c r="L10" s="64"/>
      <c r="M10" s="64"/>
    </row>
    <row r="11" spans="1:13" s="61" customFormat="1" ht="11.25">
      <c r="A11" s="61" t="s">
        <v>1</v>
      </c>
      <c r="B11" s="64" t="s">
        <v>52</v>
      </c>
      <c r="C11" s="97"/>
      <c r="D11" s="64" t="s">
        <v>52</v>
      </c>
      <c r="E11" s="103"/>
      <c r="F11" s="64" t="s">
        <v>52</v>
      </c>
      <c r="G11" s="64" t="s">
        <v>52</v>
      </c>
      <c r="H11" s="64" t="s">
        <v>52</v>
      </c>
      <c r="I11" s="64" t="s">
        <v>52</v>
      </c>
      <c r="J11" s="64" t="s">
        <v>52</v>
      </c>
      <c r="K11" s="64" t="s">
        <v>52</v>
      </c>
      <c r="L11" s="64"/>
      <c r="M11" s="64"/>
    </row>
    <row r="12" spans="1:13" s="61" customFormat="1" ht="11.25">
      <c r="A12" s="61" t="s">
        <v>25</v>
      </c>
      <c r="B12" s="63">
        <v>1000</v>
      </c>
      <c r="C12" s="97"/>
      <c r="D12" s="63">
        <v>1000</v>
      </c>
      <c r="E12" s="102"/>
      <c r="F12" s="63">
        <v>1000</v>
      </c>
      <c r="G12" s="63">
        <v>1000</v>
      </c>
      <c r="H12" s="63">
        <v>1000</v>
      </c>
      <c r="I12" s="63">
        <v>1000</v>
      </c>
      <c r="J12" s="63">
        <v>1000</v>
      </c>
      <c r="K12" s="63">
        <v>1000</v>
      </c>
      <c r="L12" s="63"/>
      <c r="M12" s="63"/>
    </row>
    <row r="13" spans="2:13" s="61" customFormat="1" ht="11.25">
      <c r="B13" s="64"/>
      <c r="C13" s="97"/>
      <c r="D13" s="64"/>
      <c r="E13" s="103"/>
      <c r="F13" s="64"/>
      <c r="G13" s="64"/>
      <c r="H13" s="64"/>
      <c r="I13" s="64"/>
      <c r="J13" s="64"/>
      <c r="K13" s="64"/>
      <c r="L13" s="64"/>
      <c r="M13" s="64"/>
    </row>
    <row r="14" spans="1:13" s="61" customFormat="1" ht="11.25">
      <c r="A14" s="61" t="s">
        <v>26</v>
      </c>
      <c r="B14" s="62">
        <v>10</v>
      </c>
      <c r="C14" s="96"/>
      <c r="D14" s="62">
        <v>10</v>
      </c>
      <c r="E14" s="101"/>
      <c r="F14" s="62">
        <v>10</v>
      </c>
      <c r="G14" s="62">
        <v>1</v>
      </c>
      <c r="H14" s="62">
        <v>0</v>
      </c>
      <c r="I14" s="62">
        <v>0</v>
      </c>
      <c r="J14" s="62">
        <v>0</v>
      </c>
      <c r="K14" s="62">
        <v>1</v>
      </c>
      <c r="L14" s="62"/>
      <c r="M14" s="62"/>
    </row>
    <row r="15" spans="1:13" s="61" customFormat="1" ht="11.25">
      <c r="A15" s="61" t="s">
        <v>37</v>
      </c>
      <c r="B15" s="62">
        <v>1.23</v>
      </c>
      <c r="C15" s="96"/>
      <c r="D15" s="62">
        <v>2</v>
      </c>
      <c r="E15" s="101"/>
      <c r="F15" s="62">
        <v>0</v>
      </c>
      <c r="G15" s="62">
        <v>0.2</v>
      </c>
      <c r="H15" s="62">
        <v>4.5</v>
      </c>
      <c r="I15" s="62">
        <v>9</v>
      </c>
      <c r="J15" s="62">
        <v>3.9</v>
      </c>
      <c r="K15" s="62">
        <v>3.9</v>
      </c>
      <c r="L15" s="62"/>
      <c r="M15" s="62"/>
    </row>
    <row r="16" spans="2:13" s="61" customFormat="1" ht="11.25">
      <c r="B16" s="62"/>
      <c r="C16" s="96"/>
      <c r="D16" s="62"/>
      <c r="E16" s="101"/>
      <c r="F16" s="62"/>
      <c r="G16" s="62"/>
      <c r="H16" s="62"/>
      <c r="I16" s="62"/>
      <c r="J16" s="62"/>
      <c r="K16" s="62"/>
      <c r="L16" s="62"/>
      <c r="M16" s="62"/>
    </row>
    <row r="17" spans="1:13" s="9" customFormat="1" ht="11.25">
      <c r="A17" s="9" t="s">
        <v>41</v>
      </c>
      <c r="B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2:13" s="11" customFormat="1" ht="11.25">
      <c r="B18" s="21"/>
      <c r="C18" s="9"/>
      <c r="D18" s="21"/>
      <c r="E18" s="20"/>
      <c r="F18" s="21"/>
      <c r="G18" s="21"/>
      <c r="H18" s="21"/>
      <c r="I18" s="21"/>
      <c r="J18" s="21"/>
      <c r="K18" s="21"/>
      <c r="L18" s="21"/>
      <c r="M18" s="21"/>
    </row>
    <row r="19" spans="1:13" s="66" customFormat="1" ht="11.25">
      <c r="A19" s="66" t="s">
        <v>4</v>
      </c>
      <c r="B19" s="67">
        <v>8760</v>
      </c>
      <c r="C19" s="96"/>
      <c r="D19" s="67">
        <v>8760</v>
      </c>
      <c r="E19" s="101"/>
      <c r="F19" s="67">
        <v>8760</v>
      </c>
      <c r="G19" s="67">
        <v>8760</v>
      </c>
      <c r="H19" s="67">
        <v>8760</v>
      </c>
      <c r="I19" s="67">
        <v>8760</v>
      </c>
      <c r="J19" s="67">
        <v>8760</v>
      </c>
      <c r="K19" s="67">
        <v>8760</v>
      </c>
      <c r="L19" s="67"/>
      <c r="M19" s="67"/>
    </row>
    <row r="20" spans="1:13" s="66" customFormat="1" ht="11.25">
      <c r="A20" s="66" t="s">
        <v>27</v>
      </c>
      <c r="B20" s="67">
        <v>0.25</v>
      </c>
      <c r="C20" s="96"/>
      <c r="D20" s="67">
        <v>0.25</v>
      </c>
      <c r="E20" s="101"/>
      <c r="F20" s="67">
        <v>0.25</v>
      </c>
      <c r="G20" s="67">
        <v>0.25</v>
      </c>
      <c r="H20" s="67">
        <v>0.25</v>
      </c>
      <c r="I20" s="67">
        <v>0.25</v>
      </c>
      <c r="J20" s="67">
        <v>0.25</v>
      </c>
      <c r="K20" s="67">
        <v>0.25</v>
      </c>
      <c r="L20" s="67"/>
      <c r="M20" s="67"/>
    </row>
    <row r="21" spans="1:13" s="66" customFormat="1" ht="11.25">
      <c r="A21" s="66" t="s">
        <v>62</v>
      </c>
      <c r="B21" s="67">
        <f>4781/4</f>
        <v>1195.25</v>
      </c>
      <c r="C21" s="96"/>
      <c r="D21" s="67">
        <f>4781/4</f>
        <v>1195.25</v>
      </c>
      <c r="E21" s="101"/>
      <c r="F21" s="67">
        <f aca="true" t="shared" si="0" ref="F21:K21">4781/4</f>
        <v>1195.25</v>
      </c>
      <c r="G21" s="67">
        <f t="shared" si="0"/>
        <v>1195.25</v>
      </c>
      <c r="H21" s="67">
        <f t="shared" si="0"/>
        <v>1195.25</v>
      </c>
      <c r="I21" s="67">
        <f t="shared" si="0"/>
        <v>1195.25</v>
      </c>
      <c r="J21" s="67">
        <f t="shared" si="0"/>
        <v>1195.25</v>
      </c>
      <c r="K21" s="67">
        <f t="shared" si="0"/>
        <v>1195.25</v>
      </c>
      <c r="L21" s="67"/>
      <c r="M21" s="67"/>
    </row>
    <row r="22" spans="2:13" s="66" customFormat="1" ht="11.25">
      <c r="B22" s="67"/>
      <c r="C22" s="96"/>
      <c r="D22" s="67"/>
      <c r="E22" s="101"/>
      <c r="F22" s="67"/>
      <c r="G22" s="67"/>
      <c r="H22" s="67"/>
      <c r="I22" s="67"/>
      <c r="J22" s="67"/>
      <c r="K22" s="67"/>
      <c r="L22" s="67"/>
      <c r="M22" s="67"/>
    </row>
    <row r="23" spans="1:13" s="68" customFormat="1" ht="11.25">
      <c r="A23" s="68" t="s">
        <v>35</v>
      </c>
      <c r="B23" s="69">
        <v>40544</v>
      </c>
      <c r="C23" s="98"/>
      <c r="D23" s="69">
        <v>40544</v>
      </c>
      <c r="E23" s="105"/>
      <c r="F23" s="69">
        <v>40544</v>
      </c>
      <c r="G23" s="69">
        <v>40544</v>
      </c>
      <c r="H23" s="69">
        <v>40544</v>
      </c>
      <c r="I23" s="69">
        <v>40544</v>
      </c>
      <c r="J23" s="69">
        <v>40544</v>
      </c>
      <c r="K23" s="69">
        <v>40544</v>
      </c>
      <c r="L23" s="69"/>
      <c r="M23" s="69"/>
    </row>
    <row r="24" spans="2:13" s="66" customFormat="1" ht="11.25">
      <c r="B24" s="67"/>
      <c r="C24" s="96"/>
      <c r="D24" s="67"/>
      <c r="E24" s="101"/>
      <c r="F24" s="67"/>
      <c r="G24" s="67"/>
      <c r="H24" s="67"/>
      <c r="I24" s="67"/>
      <c r="J24" s="67"/>
      <c r="K24" s="67"/>
      <c r="L24" s="67"/>
      <c r="M24" s="67"/>
    </row>
    <row r="25" spans="1:13" s="66" customFormat="1" ht="11.25">
      <c r="A25" s="66" t="s">
        <v>28</v>
      </c>
      <c r="B25" s="67">
        <f>B14*B19*B20</f>
        <v>21900</v>
      </c>
      <c r="C25" s="96"/>
      <c r="D25" s="67">
        <f>D14*D19*D20</f>
        <v>21900</v>
      </c>
      <c r="E25" s="101"/>
      <c r="F25" s="67">
        <f aca="true" t="shared" si="1" ref="F25:K25">F14*F19*F20</f>
        <v>21900</v>
      </c>
      <c r="G25" s="67">
        <f t="shared" si="1"/>
        <v>2190</v>
      </c>
      <c r="H25" s="67">
        <f t="shared" si="1"/>
        <v>0</v>
      </c>
      <c r="I25" s="67">
        <f t="shared" si="1"/>
        <v>0</v>
      </c>
      <c r="J25" s="67">
        <f t="shared" si="1"/>
        <v>0</v>
      </c>
      <c r="K25" s="67">
        <f t="shared" si="1"/>
        <v>2190</v>
      </c>
      <c r="L25" s="67"/>
      <c r="M25" s="67"/>
    </row>
    <row r="26" spans="1:13" s="66" customFormat="1" ht="11.25">
      <c r="A26" s="66" t="s">
        <v>29</v>
      </c>
      <c r="B26" s="70">
        <f>B15*B21</f>
        <v>1470.1575</v>
      </c>
      <c r="C26" s="96"/>
      <c r="D26" s="70">
        <f>D15*D21</f>
        <v>2390.5</v>
      </c>
      <c r="E26" s="106"/>
      <c r="F26" s="70">
        <f aca="true" t="shared" si="2" ref="F26:K26">F15*F21</f>
        <v>0</v>
      </c>
      <c r="G26" s="70">
        <f t="shared" si="2"/>
        <v>239.05</v>
      </c>
      <c r="H26" s="70">
        <f t="shared" si="2"/>
        <v>5378.625</v>
      </c>
      <c r="I26" s="70">
        <f t="shared" si="2"/>
        <v>10757.25</v>
      </c>
      <c r="J26" s="70">
        <f t="shared" si="2"/>
        <v>4661.474999999999</v>
      </c>
      <c r="K26" s="70">
        <f t="shared" si="2"/>
        <v>4661.474999999999</v>
      </c>
      <c r="L26" s="70"/>
      <c r="M26" s="70"/>
    </row>
    <row r="27" spans="2:13" s="66" customFormat="1" ht="11.25">
      <c r="B27" s="67"/>
      <c r="C27" s="96"/>
      <c r="D27" s="67"/>
      <c r="E27" s="101"/>
      <c r="F27" s="67"/>
      <c r="G27" s="67"/>
      <c r="H27" s="67"/>
      <c r="I27" s="67"/>
      <c r="J27" s="67"/>
      <c r="K27" s="67"/>
      <c r="L27" s="67"/>
      <c r="M27" s="67"/>
    </row>
    <row r="28" spans="1:13" s="66" customFormat="1" ht="11.25">
      <c r="A28" s="66" t="s">
        <v>50</v>
      </c>
      <c r="B28" s="67">
        <v>4800</v>
      </c>
      <c r="C28" s="96"/>
      <c r="D28" s="67">
        <v>4800</v>
      </c>
      <c r="E28" s="101"/>
      <c r="F28" s="70">
        <f>F25+F26</f>
        <v>21900</v>
      </c>
      <c r="G28" s="70">
        <f>G25+G26</f>
        <v>2429.05</v>
      </c>
      <c r="H28" s="67">
        <v>4800</v>
      </c>
      <c r="I28" s="67">
        <v>4800</v>
      </c>
      <c r="J28" s="70">
        <f>J26</f>
        <v>4661.474999999999</v>
      </c>
      <c r="K28" s="67">
        <v>4800</v>
      </c>
      <c r="L28" s="67"/>
      <c r="M28" s="67"/>
    </row>
    <row r="29" spans="2:13" s="66" customFormat="1" ht="11.25">
      <c r="B29" s="67"/>
      <c r="C29" s="96"/>
      <c r="D29" s="67"/>
      <c r="E29" s="101"/>
      <c r="F29" s="67"/>
      <c r="G29" s="67"/>
      <c r="H29" s="67"/>
      <c r="I29" s="67"/>
      <c r="J29" s="67"/>
      <c r="K29" s="67"/>
      <c r="L29" s="67"/>
      <c r="M29" s="67"/>
    </row>
    <row r="30" spans="1:13" s="9" customFormat="1" ht="11.25">
      <c r="A30" s="9" t="s">
        <v>42</v>
      </c>
      <c r="B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s="71" customFormat="1" ht="11.25">
      <c r="B31" s="72"/>
      <c r="C31" s="96"/>
      <c r="D31" s="72"/>
      <c r="E31" s="101"/>
      <c r="F31" s="72"/>
      <c r="G31" s="72"/>
      <c r="H31" s="72"/>
      <c r="I31" s="72"/>
      <c r="J31" s="72"/>
      <c r="K31" s="72"/>
      <c r="L31" s="72"/>
      <c r="M31" s="72"/>
    </row>
    <row r="32" spans="1:13" s="71" customFormat="1" ht="11.25">
      <c r="A32" s="71" t="s">
        <v>20</v>
      </c>
      <c r="B32" s="73">
        <v>0.3</v>
      </c>
      <c r="C32" s="99"/>
      <c r="D32" s="73">
        <v>0.3</v>
      </c>
      <c r="E32" s="107"/>
      <c r="F32" s="73">
        <v>0.3</v>
      </c>
      <c r="G32" s="73">
        <v>0.3</v>
      </c>
      <c r="H32" s="73">
        <v>0.3</v>
      </c>
      <c r="I32" s="73">
        <v>0.3</v>
      </c>
      <c r="J32" s="73">
        <v>0.3</v>
      </c>
      <c r="K32" s="73">
        <v>0.3</v>
      </c>
      <c r="L32" s="73"/>
      <c r="M32" s="73"/>
    </row>
    <row r="33" spans="1:13" s="71" customFormat="1" ht="11.25">
      <c r="A33" s="71" t="s">
        <v>5</v>
      </c>
      <c r="B33" s="74">
        <f>B32*(B4+B8+B12)</f>
        <v>20565</v>
      </c>
      <c r="C33" s="97"/>
      <c r="D33" s="74">
        <f>D32*(D4+D8+D12)</f>
        <v>16500</v>
      </c>
      <c r="E33" s="102"/>
      <c r="F33" s="74">
        <f aca="true" t="shared" si="3" ref="F33:K33">F32*(F4+F8+F12)</f>
        <v>18000</v>
      </c>
      <c r="G33" s="74">
        <f t="shared" si="3"/>
        <v>4200</v>
      </c>
      <c r="H33" s="74">
        <f t="shared" si="3"/>
        <v>6300</v>
      </c>
      <c r="I33" s="74">
        <f t="shared" si="3"/>
        <v>12300</v>
      </c>
      <c r="J33" s="74">
        <f t="shared" si="3"/>
        <v>9300</v>
      </c>
      <c r="K33" s="74">
        <f t="shared" si="3"/>
        <v>12300</v>
      </c>
      <c r="L33" s="74"/>
      <c r="M33" s="74"/>
    </row>
    <row r="34" spans="2:13" s="71" customFormat="1" ht="11.25">
      <c r="B34" s="75"/>
      <c r="C34" s="97"/>
      <c r="D34" s="75"/>
      <c r="E34" s="103"/>
      <c r="F34" s="75"/>
      <c r="G34" s="75"/>
      <c r="H34" s="75"/>
      <c r="I34" s="75"/>
      <c r="J34" s="75"/>
      <c r="K34" s="75"/>
      <c r="L34" s="75"/>
      <c r="M34" s="75"/>
    </row>
    <row r="35" spans="2:13" s="76" customFormat="1" ht="11.25">
      <c r="B35" s="77"/>
      <c r="C35" s="97"/>
      <c r="D35" s="77"/>
      <c r="E35" s="103"/>
      <c r="F35" s="77"/>
      <c r="G35" s="77"/>
      <c r="H35" s="77"/>
      <c r="I35" s="77"/>
      <c r="J35" s="77"/>
      <c r="K35" s="77"/>
      <c r="L35" s="77"/>
      <c r="M35" s="77"/>
    </row>
    <row r="36" spans="1:13" s="76" customFormat="1" ht="11.25">
      <c r="A36" s="76" t="s">
        <v>36</v>
      </c>
      <c r="B36" s="78">
        <v>44012</v>
      </c>
      <c r="C36" s="97"/>
      <c r="D36" s="78">
        <v>44012</v>
      </c>
      <c r="E36" s="108"/>
      <c r="F36" s="78">
        <v>44012</v>
      </c>
      <c r="G36" s="78">
        <v>44012</v>
      </c>
      <c r="H36" s="78">
        <v>44012</v>
      </c>
      <c r="I36" s="78">
        <v>44012</v>
      </c>
      <c r="J36" s="78">
        <v>44012</v>
      </c>
      <c r="K36" s="78">
        <v>44012</v>
      </c>
      <c r="L36" s="78"/>
      <c r="M36" s="78"/>
    </row>
    <row r="37" spans="1:13" s="76" customFormat="1" ht="11.25">
      <c r="A37" s="76" t="s">
        <v>21</v>
      </c>
      <c r="B37" s="79">
        <f>(B36-B23)/365</f>
        <v>9.501369863013698</v>
      </c>
      <c r="C37" s="96"/>
      <c r="D37" s="79">
        <f>(D36-D23)/365</f>
        <v>9.501369863013698</v>
      </c>
      <c r="E37" s="109"/>
      <c r="F37" s="79">
        <f aca="true" t="shared" si="4" ref="F37:K37">(F36-F23)/365</f>
        <v>9.501369863013698</v>
      </c>
      <c r="G37" s="79">
        <f t="shared" si="4"/>
        <v>9.501369863013698</v>
      </c>
      <c r="H37" s="79">
        <f t="shared" si="4"/>
        <v>9.501369863013698</v>
      </c>
      <c r="I37" s="79">
        <f t="shared" si="4"/>
        <v>9.501369863013698</v>
      </c>
      <c r="J37" s="79">
        <f t="shared" si="4"/>
        <v>9.501369863013698</v>
      </c>
      <c r="K37" s="79">
        <f t="shared" si="4"/>
        <v>9.501369863013698</v>
      </c>
      <c r="L37" s="79"/>
      <c r="M37" s="79"/>
    </row>
    <row r="38" spans="2:13" s="76" customFormat="1" ht="11.25">
      <c r="B38" s="78"/>
      <c r="C38" s="97"/>
      <c r="D38" s="78"/>
      <c r="E38" s="108"/>
      <c r="F38" s="78"/>
      <c r="G38" s="78"/>
      <c r="H38" s="78"/>
      <c r="I38" s="78"/>
      <c r="J38" s="78"/>
      <c r="K38" s="78"/>
      <c r="L38" s="78"/>
      <c r="M38" s="78"/>
    </row>
    <row r="39" spans="1:13" s="76" customFormat="1" ht="11.25">
      <c r="A39" s="76" t="s">
        <v>30</v>
      </c>
      <c r="B39" s="77">
        <v>0.12</v>
      </c>
      <c r="C39" s="97"/>
      <c r="D39" s="77">
        <v>0.12</v>
      </c>
      <c r="E39" s="103"/>
      <c r="F39" s="77">
        <v>0.12</v>
      </c>
      <c r="G39" s="77">
        <v>0.12</v>
      </c>
      <c r="H39" s="77">
        <v>0.12</v>
      </c>
      <c r="I39" s="77">
        <v>0.12</v>
      </c>
      <c r="J39" s="77">
        <v>0.12</v>
      </c>
      <c r="K39" s="77">
        <v>0.12</v>
      </c>
      <c r="L39" s="77"/>
      <c r="M39" s="77"/>
    </row>
    <row r="40" spans="1:13" s="76" customFormat="1" ht="11.25">
      <c r="A40" s="76" t="s">
        <v>31</v>
      </c>
      <c r="B40" s="80">
        <f>B39*B25</f>
        <v>2628</v>
      </c>
      <c r="C40" s="97"/>
      <c r="D40" s="80">
        <f>D39*D25</f>
        <v>2628</v>
      </c>
      <c r="E40" s="102"/>
      <c r="F40" s="80">
        <f aca="true" t="shared" si="5" ref="F40:K40">F39*F25</f>
        <v>2628</v>
      </c>
      <c r="G40" s="80">
        <f t="shared" si="5"/>
        <v>262.8</v>
      </c>
      <c r="H40" s="80">
        <f t="shared" si="5"/>
        <v>0</v>
      </c>
      <c r="I40" s="80">
        <f t="shared" si="5"/>
        <v>0</v>
      </c>
      <c r="J40" s="80">
        <f t="shared" si="5"/>
        <v>0</v>
      </c>
      <c r="K40" s="80">
        <f t="shared" si="5"/>
        <v>262.8</v>
      </c>
      <c r="L40" s="80"/>
      <c r="M40" s="80"/>
    </row>
    <row r="41" spans="1:13" s="76" customFormat="1" ht="11.25">
      <c r="A41" s="76" t="s">
        <v>32</v>
      </c>
      <c r="B41" s="80">
        <f>B40*B37</f>
        <v>24969.6</v>
      </c>
      <c r="C41" s="97"/>
      <c r="D41" s="80">
        <f>D40*D37</f>
        <v>24969.6</v>
      </c>
      <c r="E41" s="102"/>
      <c r="F41" s="80">
        <f aca="true" t="shared" si="6" ref="F41:K41">F40*F37</f>
        <v>24969.6</v>
      </c>
      <c r="G41" s="80">
        <f t="shared" si="6"/>
        <v>2496.96</v>
      </c>
      <c r="H41" s="80">
        <f t="shared" si="6"/>
        <v>0</v>
      </c>
      <c r="I41" s="80">
        <f t="shared" si="6"/>
        <v>0</v>
      </c>
      <c r="J41" s="80">
        <f t="shared" si="6"/>
        <v>0</v>
      </c>
      <c r="K41" s="80">
        <f t="shared" si="6"/>
        <v>2496.96</v>
      </c>
      <c r="L41" s="80"/>
      <c r="M41" s="80"/>
    </row>
    <row r="42" spans="2:13" s="76" customFormat="1" ht="11.25">
      <c r="B42" s="77"/>
      <c r="C42" s="97"/>
      <c r="D42" s="77"/>
      <c r="E42" s="103"/>
      <c r="F42" s="77"/>
      <c r="G42" s="77"/>
      <c r="H42" s="77"/>
      <c r="I42" s="77"/>
      <c r="J42" s="77"/>
      <c r="K42" s="77"/>
      <c r="L42" s="77"/>
      <c r="M42" s="77"/>
    </row>
    <row r="43" spans="1:13" s="76" customFormat="1" ht="11.25">
      <c r="A43" s="76" t="s">
        <v>33</v>
      </c>
      <c r="B43" s="77">
        <f>0.15*2.4*1.2</f>
        <v>0.432</v>
      </c>
      <c r="C43" s="97"/>
      <c r="D43" s="77">
        <f>0.15*2.4*1.2</f>
        <v>0.432</v>
      </c>
      <c r="E43" s="103"/>
      <c r="F43" s="77">
        <f aca="true" t="shared" si="7" ref="F43:K43">0.15*2.4*1.2</f>
        <v>0.432</v>
      </c>
      <c r="G43" s="77">
        <f t="shared" si="7"/>
        <v>0.432</v>
      </c>
      <c r="H43" s="77">
        <f t="shared" si="7"/>
        <v>0.432</v>
      </c>
      <c r="I43" s="77">
        <f t="shared" si="7"/>
        <v>0.432</v>
      </c>
      <c r="J43" s="77">
        <f t="shared" si="7"/>
        <v>0.432</v>
      </c>
      <c r="K43" s="77">
        <f t="shared" si="7"/>
        <v>0.432</v>
      </c>
      <c r="L43" s="77"/>
      <c r="M43" s="77"/>
    </row>
    <row r="44" spans="1:13" s="76" customFormat="1" ht="11.25">
      <c r="A44" s="76" t="s">
        <v>34</v>
      </c>
      <c r="B44" s="80">
        <f>B26*B43</f>
        <v>635.10804</v>
      </c>
      <c r="C44" s="97"/>
      <c r="D44" s="80">
        <f>D26*D43</f>
        <v>1032.696</v>
      </c>
      <c r="E44" s="102"/>
      <c r="F44" s="80">
        <f aca="true" t="shared" si="8" ref="F44:K44">F26*F43</f>
        <v>0</v>
      </c>
      <c r="G44" s="80">
        <f t="shared" si="8"/>
        <v>103.2696</v>
      </c>
      <c r="H44" s="80">
        <f t="shared" si="8"/>
        <v>2323.566</v>
      </c>
      <c r="I44" s="80">
        <f t="shared" si="8"/>
        <v>4647.132</v>
      </c>
      <c r="J44" s="80">
        <f t="shared" si="8"/>
        <v>2013.7571999999998</v>
      </c>
      <c r="K44" s="80">
        <f t="shared" si="8"/>
        <v>2013.7571999999998</v>
      </c>
      <c r="L44" s="80"/>
      <c r="M44" s="80"/>
    </row>
    <row r="45" spans="1:13" s="76" customFormat="1" ht="11.25">
      <c r="A45" s="76" t="s">
        <v>38</v>
      </c>
      <c r="B45" s="80">
        <f>B37*B44</f>
        <v>6034.396391013698</v>
      </c>
      <c r="C45" s="97"/>
      <c r="D45" s="80">
        <f>D37*D44</f>
        <v>9812.026652054794</v>
      </c>
      <c r="E45" s="102"/>
      <c r="F45" s="80">
        <f aca="true" t="shared" si="9" ref="F45:K45">F37*F44</f>
        <v>0</v>
      </c>
      <c r="G45" s="80">
        <f t="shared" si="9"/>
        <v>981.2026652054794</v>
      </c>
      <c r="H45" s="80">
        <f t="shared" si="9"/>
        <v>22077.059967123285</v>
      </c>
      <c r="I45" s="80">
        <f t="shared" si="9"/>
        <v>44154.11993424657</v>
      </c>
      <c r="J45" s="80">
        <f t="shared" si="9"/>
        <v>19133.451971506845</v>
      </c>
      <c r="K45" s="80">
        <f t="shared" si="9"/>
        <v>19133.451971506845</v>
      </c>
      <c r="L45" s="80"/>
      <c r="M45" s="80"/>
    </row>
    <row r="46" spans="2:13" s="76" customFormat="1" ht="11.25">
      <c r="B46" s="77"/>
      <c r="C46" s="97"/>
      <c r="D46" s="77"/>
      <c r="E46" s="103"/>
      <c r="F46" s="77"/>
      <c r="G46" s="77"/>
      <c r="H46" s="77"/>
      <c r="I46" s="77"/>
      <c r="J46" s="77"/>
      <c r="K46" s="77"/>
      <c r="L46" s="77"/>
      <c r="M46" s="77"/>
    </row>
    <row r="47" spans="1:13" s="76" customFormat="1" ht="11.25">
      <c r="A47" s="76" t="s">
        <v>39</v>
      </c>
      <c r="B47" s="80">
        <f>B41+B45</f>
        <v>31003.996391013698</v>
      </c>
      <c r="C47" s="97"/>
      <c r="D47" s="80">
        <f>D41+D45</f>
        <v>34781.626652054794</v>
      </c>
      <c r="E47" s="102"/>
      <c r="F47" s="80">
        <f aca="true" t="shared" si="10" ref="F47:K47">F41+F45</f>
        <v>24969.6</v>
      </c>
      <c r="G47" s="80">
        <f t="shared" si="10"/>
        <v>3478.1626652054792</v>
      </c>
      <c r="H47" s="80">
        <f t="shared" si="10"/>
        <v>22077.059967123285</v>
      </c>
      <c r="I47" s="80">
        <f t="shared" si="10"/>
        <v>44154.11993424657</v>
      </c>
      <c r="J47" s="80">
        <f t="shared" si="10"/>
        <v>19133.451971506845</v>
      </c>
      <c r="K47" s="80">
        <f t="shared" si="10"/>
        <v>21630.411971506845</v>
      </c>
      <c r="L47" s="80"/>
      <c r="M47" s="80"/>
    </row>
    <row r="48" spans="2:13" s="76" customFormat="1" ht="11.25">
      <c r="B48" s="77"/>
      <c r="C48" s="97"/>
      <c r="D48" s="77"/>
      <c r="E48" s="103"/>
      <c r="F48" s="77"/>
      <c r="G48" s="77"/>
      <c r="H48" s="77"/>
      <c r="I48" s="77"/>
      <c r="J48" s="77"/>
      <c r="K48" s="77"/>
      <c r="L48" s="77"/>
      <c r="M48" s="77"/>
    </row>
    <row r="49" spans="1:13" s="9" customFormat="1" ht="11.25">
      <c r="A49" s="9" t="s">
        <v>43</v>
      </c>
      <c r="B49" s="29"/>
      <c r="C49" s="12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81" customFormat="1" ht="11.25">
      <c r="B50" s="30"/>
      <c r="C50" s="12"/>
      <c r="D50" s="30"/>
      <c r="E50" s="29"/>
      <c r="F50" s="30"/>
      <c r="G50" s="30"/>
      <c r="H50" s="30"/>
      <c r="I50" s="30"/>
      <c r="J50" s="30"/>
      <c r="K50" s="30"/>
      <c r="L50" s="30"/>
      <c r="M50" s="30"/>
    </row>
    <row r="51" spans="1:13" s="82" customFormat="1" ht="11.25">
      <c r="A51" s="82" t="s">
        <v>6</v>
      </c>
      <c r="B51" s="83">
        <f>B28</f>
        <v>4800</v>
      </c>
      <c r="C51" s="96"/>
      <c r="D51" s="83">
        <f>D28</f>
        <v>4800</v>
      </c>
      <c r="E51" s="101"/>
      <c r="F51" s="83">
        <f aca="true" t="shared" si="11" ref="F51:K51">F28</f>
        <v>21900</v>
      </c>
      <c r="G51" s="83">
        <f t="shared" si="11"/>
        <v>2429.05</v>
      </c>
      <c r="H51" s="83">
        <f t="shared" si="11"/>
        <v>4800</v>
      </c>
      <c r="I51" s="83">
        <f t="shared" si="11"/>
        <v>4800</v>
      </c>
      <c r="J51" s="83">
        <f t="shared" si="11"/>
        <v>4661.474999999999</v>
      </c>
      <c r="K51" s="83">
        <f t="shared" si="11"/>
        <v>4800</v>
      </c>
      <c r="L51" s="83"/>
      <c r="M51" s="83"/>
    </row>
    <row r="52" spans="1:13" s="82" customFormat="1" ht="11.25">
      <c r="A52" s="82" t="s">
        <v>7</v>
      </c>
      <c r="B52" s="84">
        <v>0.0665</v>
      </c>
      <c r="C52" s="100"/>
      <c r="D52" s="84">
        <v>0.0665</v>
      </c>
      <c r="E52" s="110"/>
      <c r="F52" s="84">
        <v>0.0665</v>
      </c>
      <c r="G52" s="84">
        <v>0.0665</v>
      </c>
      <c r="H52" s="84">
        <v>0.0665</v>
      </c>
      <c r="I52" s="84">
        <v>0.0665</v>
      </c>
      <c r="J52" s="84">
        <v>0.0665</v>
      </c>
      <c r="K52" s="84">
        <v>0.0665</v>
      </c>
      <c r="L52" s="84"/>
      <c r="M52" s="84"/>
    </row>
    <row r="53" spans="1:13" s="82" customFormat="1" ht="11.25">
      <c r="A53" s="82" t="s">
        <v>8</v>
      </c>
      <c r="B53" s="85">
        <f>B51*B52</f>
        <v>319.20000000000005</v>
      </c>
      <c r="C53" s="97"/>
      <c r="D53" s="85">
        <f>D51*D52</f>
        <v>319.20000000000005</v>
      </c>
      <c r="E53" s="102"/>
      <c r="F53" s="85">
        <f aca="true" t="shared" si="12" ref="F53:K53">F51*F52</f>
        <v>1456.3500000000001</v>
      </c>
      <c r="G53" s="85">
        <f t="shared" si="12"/>
        <v>161.53182500000003</v>
      </c>
      <c r="H53" s="85">
        <f t="shared" si="12"/>
        <v>319.20000000000005</v>
      </c>
      <c r="I53" s="85">
        <f t="shared" si="12"/>
        <v>319.20000000000005</v>
      </c>
      <c r="J53" s="85">
        <f t="shared" si="12"/>
        <v>309.9880875</v>
      </c>
      <c r="K53" s="85">
        <f t="shared" si="12"/>
        <v>319.20000000000005</v>
      </c>
      <c r="L53" s="85"/>
      <c r="M53" s="85"/>
    </row>
    <row r="54" spans="1:13" s="82" customFormat="1" ht="11.25">
      <c r="A54" s="82" t="s">
        <v>9</v>
      </c>
      <c r="B54" s="85">
        <f>B37*B53</f>
        <v>3032.837260273973</v>
      </c>
      <c r="C54" s="97"/>
      <c r="D54" s="85">
        <f>D37*D53</f>
        <v>3032.837260273973</v>
      </c>
      <c r="E54" s="102"/>
      <c r="F54" s="85">
        <f aca="true" t="shared" si="13" ref="F54:K54">F37*F53</f>
        <v>13837.320000000002</v>
      </c>
      <c r="G54" s="85">
        <f t="shared" si="13"/>
        <v>1534.773613972603</v>
      </c>
      <c r="H54" s="85">
        <f t="shared" si="13"/>
        <v>3032.837260273973</v>
      </c>
      <c r="I54" s="85">
        <f t="shared" si="13"/>
        <v>3032.837260273973</v>
      </c>
      <c r="J54" s="85">
        <f t="shared" si="13"/>
        <v>2945.3114724657535</v>
      </c>
      <c r="K54" s="85">
        <f t="shared" si="13"/>
        <v>3032.837260273973</v>
      </c>
      <c r="L54" s="85"/>
      <c r="M54" s="85"/>
    </row>
    <row r="55" spans="2:13" s="82" customFormat="1" ht="11.25">
      <c r="B55" s="86"/>
      <c r="C55" s="97"/>
      <c r="D55" s="86"/>
      <c r="E55" s="103"/>
      <c r="F55" s="86"/>
      <c r="G55" s="86"/>
      <c r="H55" s="86"/>
      <c r="I55" s="86"/>
      <c r="J55" s="86"/>
      <c r="K55" s="86"/>
      <c r="L55" s="86"/>
      <c r="M55" s="86"/>
    </row>
    <row r="56" spans="1:13" s="9" customFormat="1" ht="11.25">
      <c r="A56" s="9" t="s">
        <v>46</v>
      </c>
      <c r="B56" s="29"/>
      <c r="C56" s="12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2:13" s="87" customFormat="1" ht="11.25">
      <c r="B57" s="38"/>
      <c r="C57" s="12"/>
      <c r="D57" s="38"/>
      <c r="E57" s="29"/>
      <c r="F57" s="38"/>
      <c r="G57" s="38"/>
      <c r="H57" s="38"/>
      <c r="I57" s="38"/>
      <c r="J57" s="38"/>
      <c r="K57" s="38"/>
      <c r="L57" s="38"/>
      <c r="M57" s="38"/>
    </row>
    <row r="58" spans="1:13" s="88" customFormat="1" ht="11.25">
      <c r="A58" s="88" t="s">
        <v>47</v>
      </c>
      <c r="B58" s="89">
        <f>B4+B8+B12</f>
        <v>68550</v>
      </c>
      <c r="C58" s="97"/>
      <c r="D58" s="89">
        <f>D4+D8+D12</f>
        <v>55000</v>
      </c>
      <c r="E58" s="102"/>
      <c r="F58" s="89">
        <f aca="true" t="shared" si="14" ref="F58:K58">F4+F8+F12</f>
        <v>60000</v>
      </c>
      <c r="G58" s="89">
        <f t="shared" si="14"/>
        <v>14000</v>
      </c>
      <c r="H58" s="89">
        <f t="shared" si="14"/>
        <v>21000</v>
      </c>
      <c r="I58" s="89">
        <f t="shared" si="14"/>
        <v>41000</v>
      </c>
      <c r="J58" s="89">
        <f t="shared" si="14"/>
        <v>31000</v>
      </c>
      <c r="K58" s="89">
        <f t="shared" si="14"/>
        <v>41000</v>
      </c>
      <c r="L58" s="89"/>
      <c r="M58" s="89"/>
    </row>
    <row r="59" spans="1:13" s="88" customFormat="1" ht="11.25">
      <c r="A59" s="88" t="s">
        <v>10</v>
      </c>
      <c r="B59" s="89">
        <f>B33+B47+B54</f>
        <v>54601.83365128767</v>
      </c>
      <c r="C59" s="97"/>
      <c r="D59" s="89">
        <f>D33+D47+D54</f>
        <v>54314.46391232876</v>
      </c>
      <c r="E59" s="102"/>
      <c r="F59" s="89">
        <f aca="true" t="shared" si="15" ref="F59:K59">F33+F47+F54</f>
        <v>56806.92</v>
      </c>
      <c r="G59" s="89">
        <f t="shared" si="15"/>
        <v>9212.936279178082</v>
      </c>
      <c r="H59" s="89">
        <f t="shared" si="15"/>
        <v>31409.897227397258</v>
      </c>
      <c r="I59" s="89">
        <f t="shared" si="15"/>
        <v>59486.95719452054</v>
      </c>
      <c r="J59" s="89">
        <f t="shared" si="15"/>
        <v>31378.7634439726</v>
      </c>
      <c r="K59" s="89">
        <f t="shared" si="15"/>
        <v>36963.24923178082</v>
      </c>
      <c r="L59" s="89"/>
      <c r="M59" s="89"/>
    </row>
    <row r="60" spans="2:13" s="88" customFormat="1" ht="11.25">
      <c r="B60" s="90"/>
      <c r="C60" s="96"/>
      <c r="D60" s="90"/>
      <c r="E60" s="101"/>
      <c r="F60" s="90"/>
      <c r="G60" s="90"/>
      <c r="H60" s="90"/>
      <c r="I60" s="90"/>
      <c r="J60" s="90"/>
      <c r="K60" s="90"/>
      <c r="L60" s="90"/>
      <c r="M60" s="90"/>
    </row>
    <row r="61" spans="1:13" s="9" customFormat="1" ht="11.25">
      <c r="A61" s="9" t="s">
        <v>44</v>
      </c>
      <c r="B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s="91" customFormat="1" ht="11.25">
      <c r="B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s="91" customFormat="1" ht="11.25">
      <c r="A63" s="91" t="s">
        <v>11</v>
      </c>
      <c r="B63" s="93">
        <f>(B4+B8+B12)/(B14+B15)</f>
        <v>6104.185218165628</v>
      </c>
      <c r="C63" s="94"/>
      <c r="D63" s="93">
        <f>(D4+D8+D12)/(D14+D15)</f>
        <v>4583.333333333333</v>
      </c>
      <c r="E63" s="93"/>
      <c r="F63" s="93">
        <f aca="true" t="shared" si="16" ref="F63:K63">(F4+F8+F12)/(F14+F15)</f>
        <v>6000</v>
      </c>
      <c r="G63" s="93">
        <f t="shared" si="16"/>
        <v>11666.666666666668</v>
      </c>
      <c r="H63" s="93">
        <f t="shared" si="16"/>
        <v>4666.666666666667</v>
      </c>
      <c r="I63" s="93">
        <f t="shared" si="16"/>
        <v>4555.555555555556</v>
      </c>
      <c r="J63" s="93">
        <f t="shared" si="16"/>
        <v>7948.717948717949</v>
      </c>
      <c r="K63" s="93">
        <f t="shared" si="16"/>
        <v>8367.34693877551</v>
      </c>
      <c r="L63" s="93"/>
      <c r="M63" s="93"/>
    </row>
    <row r="64" spans="2:13" s="91" customFormat="1" ht="11.25">
      <c r="B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6" ht="11.25">
      <c r="A66" s="40" t="s">
        <v>22</v>
      </c>
    </row>
    <row r="67" ht="11.25">
      <c r="A67" s="41" t="s">
        <v>12</v>
      </c>
    </row>
    <row r="68" ht="11.25">
      <c r="A68" s="41" t="s">
        <v>13</v>
      </c>
    </row>
    <row r="69" ht="11.25">
      <c r="A69" s="41" t="s">
        <v>14</v>
      </c>
    </row>
    <row r="70" ht="11.25">
      <c r="A70" s="42" t="s">
        <v>15</v>
      </c>
    </row>
    <row r="71" ht="11.25">
      <c r="A71" s="41" t="s">
        <v>45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 Gonyeau 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Gonyeau</dc:creator>
  <cp:keywords/>
  <dc:description/>
  <cp:lastModifiedBy>JA Gonyeau</cp:lastModifiedBy>
  <dcterms:created xsi:type="dcterms:W3CDTF">2010-12-07T22:34:29Z</dcterms:created>
  <dcterms:modified xsi:type="dcterms:W3CDTF">2010-12-10T00:38:20Z</dcterms:modified>
  <cp:category/>
  <cp:version/>
  <cp:contentType/>
  <cp:contentStatus/>
</cp:coreProperties>
</file>